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hea\Sinch AB\Group Finance - IR\Sinch financials\"/>
    </mc:Choice>
  </mc:AlternateContent>
  <xr:revisionPtr revIDLastSave="246" documentId="8_{175166D0-9373-4EFF-AEDD-4DEBFEACDA10}" xr6:coauthVersionLast="45" xr6:coauthVersionMax="45" xr10:uidLastSave="{37907A11-71B5-48E9-9B15-542F4FAD24C5}"/>
  <bookViews>
    <workbookView xWindow="-120" yWindow="-120" windowWidth="29040" windowHeight="15840" xr2:uid="{7BAA9D0E-F18B-4215-8C04-3D3DE1875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" i="1" l="1"/>
  <c r="W37" i="1"/>
  <c r="W35" i="1"/>
  <c r="W30" i="1"/>
  <c r="R37" i="1"/>
  <c r="R35" i="1"/>
  <c r="R30" i="1"/>
  <c r="Q30" i="1" l="1"/>
  <c r="Q57" i="1"/>
  <c r="P58" i="1" l="1"/>
  <c r="O58" i="1"/>
  <c r="N58" i="1"/>
  <c r="M58" i="1"/>
  <c r="L58" i="1"/>
  <c r="K58" i="1"/>
  <c r="J58" i="1"/>
  <c r="I58" i="1"/>
  <c r="H58" i="1"/>
  <c r="G58" i="1"/>
  <c r="P39" i="1"/>
  <c r="P37" i="1"/>
  <c r="P35" i="1"/>
  <c r="P46" i="1"/>
  <c r="P45" i="1"/>
  <c r="P44" i="1"/>
  <c r="P30" i="1"/>
  <c r="U47" i="1"/>
  <c r="V44" i="1" l="1"/>
  <c r="U44" i="1"/>
  <c r="O44" i="1"/>
  <c r="N44" i="1"/>
  <c r="M44" i="1"/>
  <c r="L44" i="1"/>
  <c r="K44" i="1"/>
  <c r="J44" i="1"/>
  <c r="I44" i="1"/>
  <c r="H44" i="1"/>
  <c r="G44" i="1"/>
  <c r="V46" i="1"/>
  <c r="U46" i="1"/>
  <c r="O46" i="1"/>
  <c r="N46" i="1"/>
  <c r="M46" i="1"/>
  <c r="L46" i="1"/>
  <c r="K46" i="1"/>
  <c r="J46" i="1"/>
  <c r="I46" i="1"/>
  <c r="H46" i="1"/>
  <c r="O45" i="1"/>
  <c r="G46" i="1"/>
  <c r="B45" i="1"/>
  <c r="V47" i="1"/>
  <c r="O39" i="1"/>
  <c r="O37" i="1"/>
  <c r="O35" i="1"/>
  <c r="O30" i="1"/>
  <c r="O24" i="1"/>
  <c r="O17" i="1"/>
  <c r="O10" i="1"/>
  <c r="V24" i="1"/>
  <c r="U24" i="1"/>
  <c r="T24" i="1"/>
  <c r="N24" i="1"/>
  <c r="M24" i="1"/>
  <c r="L24" i="1"/>
  <c r="K24" i="1"/>
  <c r="J24" i="1"/>
  <c r="I24" i="1"/>
  <c r="H24" i="1"/>
  <c r="G24" i="1"/>
  <c r="F24" i="1"/>
  <c r="E24" i="1"/>
  <c r="D24" i="1"/>
  <c r="C24" i="1"/>
  <c r="N17" i="1"/>
  <c r="M17" i="1"/>
  <c r="L17" i="1"/>
  <c r="J17" i="1"/>
  <c r="I17" i="1"/>
  <c r="H17" i="1"/>
  <c r="G17" i="1"/>
  <c r="F17" i="1"/>
  <c r="E17" i="1"/>
  <c r="D17" i="1"/>
  <c r="C17" i="1"/>
  <c r="V17" i="1"/>
  <c r="U17" i="1"/>
  <c r="T17" i="1"/>
  <c r="V10" i="1"/>
  <c r="N10" i="1"/>
  <c r="M10" i="1"/>
  <c r="L10" i="1"/>
  <c r="K10" i="1"/>
  <c r="J10" i="1"/>
  <c r="I10" i="1"/>
  <c r="H10" i="1"/>
  <c r="G10" i="1"/>
  <c r="F10" i="1"/>
  <c r="E10" i="1"/>
  <c r="D10" i="1"/>
  <c r="C10" i="1"/>
  <c r="O48" i="1" l="1"/>
  <c r="C30" i="1"/>
  <c r="D30" i="1"/>
  <c r="E30" i="1"/>
  <c r="F30" i="1"/>
  <c r="C27" i="1"/>
  <c r="D27" i="1"/>
  <c r="E27" i="1"/>
  <c r="F27" i="1"/>
  <c r="N30" i="1" l="1"/>
  <c r="M30" i="1"/>
  <c r="L30" i="1"/>
  <c r="V30" i="1"/>
  <c r="T30" i="1"/>
  <c r="J30" i="1"/>
  <c r="I30" i="1"/>
  <c r="H30" i="1"/>
  <c r="G30" i="1"/>
  <c r="G39" i="1"/>
  <c r="J39" i="1"/>
  <c r="I39" i="1"/>
  <c r="H39" i="1"/>
  <c r="J37" i="1"/>
  <c r="I37" i="1"/>
  <c r="H37" i="1"/>
  <c r="G37" i="1"/>
  <c r="J35" i="1"/>
  <c r="I35" i="1"/>
  <c r="H35" i="1"/>
  <c r="G35" i="1"/>
  <c r="J32" i="1"/>
  <c r="I32" i="1"/>
  <c r="H32" i="1"/>
  <c r="G32" i="1"/>
  <c r="J27" i="1"/>
  <c r="J45" i="1" s="1"/>
  <c r="J48" i="1" s="1"/>
  <c r="I27" i="1"/>
  <c r="I45" i="1" s="1"/>
  <c r="I48" i="1" s="1"/>
  <c r="H27" i="1"/>
  <c r="H45" i="1" s="1"/>
  <c r="H48" i="1" s="1"/>
  <c r="G27" i="1"/>
  <c r="G45" i="1" s="1"/>
  <c r="G48" i="1" s="1"/>
  <c r="T9" i="1"/>
  <c r="T10" i="1" s="1"/>
  <c r="T27" i="1"/>
  <c r="T32" i="1"/>
  <c r="T35" i="1"/>
  <c r="U35" i="1"/>
  <c r="T37" i="1"/>
  <c r="T39" i="1"/>
  <c r="U39" i="1"/>
  <c r="U37" i="1"/>
  <c r="V32" i="1"/>
  <c r="U32" i="1"/>
  <c r="N32" i="1"/>
  <c r="M32" i="1"/>
  <c r="L32" i="1"/>
  <c r="K32" i="1"/>
  <c r="U8" i="1"/>
  <c r="U9" i="1"/>
  <c r="U28" i="1"/>
  <c r="K27" i="1"/>
  <c r="K45" i="1" s="1"/>
  <c r="K48" i="1" s="1"/>
  <c r="K18" i="1"/>
  <c r="K17" i="1" s="1"/>
  <c r="K39" i="1"/>
  <c r="K37" i="1"/>
  <c r="K35" i="1"/>
  <c r="V39" i="1"/>
  <c r="N39" i="1"/>
  <c r="M39" i="1"/>
  <c r="L39" i="1"/>
  <c r="V37" i="1"/>
  <c r="N37" i="1"/>
  <c r="M37" i="1"/>
  <c r="V35" i="1"/>
  <c r="N35" i="1"/>
  <c r="M35" i="1"/>
  <c r="U10" i="1" l="1"/>
  <c r="U30" i="1"/>
  <c r="K30" i="1"/>
  <c r="U27" i="1"/>
  <c r="U45" i="1" s="1"/>
  <c r="U48" i="1" s="1"/>
  <c r="V27" i="1" l="1"/>
  <c r="V45" i="1" s="1"/>
  <c r="V48" i="1" s="1"/>
  <c r="N27" i="1"/>
  <c r="N45" i="1" s="1"/>
  <c r="N48" i="1" s="1"/>
  <c r="M27" i="1"/>
  <c r="M45" i="1" s="1"/>
  <c r="M48" i="1" s="1"/>
  <c r="L27" i="1"/>
  <c r="L45" i="1" s="1"/>
  <c r="L48" i="1" s="1"/>
  <c r="L35" i="1" l="1"/>
  <c r="L37" i="1"/>
</calcChain>
</file>

<file path=xl/sharedStrings.xml><?xml version="1.0" encoding="utf-8"?>
<sst xmlns="http://schemas.openxmlformats.org/spreadsheetml/2006/main" count="64" uniqueCount="49">
  <si>
    <t>Gross profit</t>
  </si>
  <si>
    <t>Total</t>
  </si>
  <si>
    <t>Other</t>
  </si>
  <si>
    <t>EBITDA</t>
  </si>
  <si>
    <t>Q118</t>
  </si>
  <si>
    <t>SEKm</t>
  </si>
  <si>
    <t>EBIT</t>
  </si>
  <si>
    <t>Net financials</t>
  </si>
  <si>
    <t>Tax</t>
  </si>
  <si>
    <t>Profit before tax</t>
  </si>
  <si>
    <t>Net income</t>
  </si>
  <si>
    <t>of which non-controlling</t>
  </si>
  <si>
    <t>of which shareholders</t>
  </si>
  <si>
    <t>Net sales</t>
  </si>
  <si>
    <t>One-offs in EBITDA</t>
  </si>
  <si>
    <t>Impairments</t>
  </si>
  <si>
    <t>Depr, amortization</t>
  </si>
  <si>
    <t>Q117</t>
  </si>
  <si>
    <t>Q217</t>
  </si>
  <si>
    <t>Q317</t>
  </si>
  <si>
    <t>Q417</t>
  </si>
  <si>
    <t>Net debt</t>
  </si>
  <si>
    <t>Opex excl. one-offs</t>
  </si>
  <si>
    <t>Q318</t>
  </si>
  <si>
    <t>Q418</t>
  </si>
  <si>
    <t>Q116</t>
  </si>
  <si>
    <t>Q216</t>
  </si>
  <si>
    <t>Q316</t>
  </si>
  <si>
    <t>Q416</t>
  </si>
  <si>
    <t>Q119</t>
  </si>
  <si>
    <t>Messaging</t>
  </si>
  <si>
    <t>Operators</t>
  </si>
  <si>
    <t>Voice and Video</t>
  </si>
  <si>
    <t>Amortization of acquisition related assets</t>
  </si>
  <si>
    <t>Adjusted EBITDA</t>
  </si>
  <si>
    <t>Adjusted EBIT</t>
  </si>
  <si>
    <t>Q218</t>
  </si>
  <si>
    <t>Thomas Heath</t>
  </si>
  <si>
    <t>Chief Strategy Officer and Head of Investor Relations</t>
  </si>
  <si>
    <t>+46 722 455055</t>
  </si>
  <si>
    <t>thomas.heath@sinch.com</t>
  </si>
  <si>
    <t>Q219</t>
  </si>
  <si>
    <t>Average number of employees</t>
  </si>
  <si>
    <t>Average number of consultants</t>
  </si>
  <si>
    <t>Q319</t>
  </si>
  <si>
    <t>Q419</t>
  </si>
  <si>
    <t>Paid interest</t>
  </si>
  <si>
    <t>Paid taxes</t>
  </si>
  <si>
    <t>Cash flow before changes in 
working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</si>
</sst>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0" fillId="0" borderId="0" xfId="0" applyFont="1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0" applyFont="1" applyFill="1"/>
    <xf numFmtId="0" fontId="0" fillId="0" borderId="0" xfId="0" quotePrefix="1"/>
    <xf numFmtId="0" fontId="3" fillId="0" borderId="0" xfId="1"/>
    <xf numFmtId="165" fontId="0" fillId="0" borderId="0" xfId="0" applyNumberFormat="1"/>
    <xf numFmtId="3" fontId="1" fillId="0" borderId="0" xfId="0" applyNumberFormat="1" applyFont="1"/>
    <xf numFmtId="166" fontId="0" fillId="0" borderId="0" xfId="2" applyNumberFormat="1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1253332</xdr:colOff>
      <xdr:row>2</xdr:row>
      <xdr:rowOff>156152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7860F-DA37-4708-8E76-57BD6027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1266667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heath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EAC-DCE5-4CF2-AC02-9164C2AD4A11}">
  <dimension ref="B4:XEV65"/>
  <sheetViews>
    <sheetView showGridLines="0" tabSelected="1" zoomScale="55" zoomScaleNormal="55" workbookViewId="0">
      <selection activeCell="Y44" sqref="Y44"/>
    </sheetView>
  </sheetViews>
  <sheetFormatPr defaultRowHeight="15" x14ac:dyDescent="0.25"/>
  <cols>
    <col min="1" max="1" width="3.5703125" customWidth="1"/>
    <col min="2" max="2" width="32.28515625" customWidth="1"/>
    <col min="25" max="25" width="22.28515625" bestFit="1" customWidth="1"/>
  </cols>
  <sheetData>
    <row r="4" spans="2:16376" x14ac:dyDescent="0.25">
      <c r="B4" s="1" t="s">
        <v>5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4</v>
      </c>
      <c r="L4" s="2" t="s">
        <v>36</v>
      </c>
      <c r="M4" s="2" t="s">
        <v>23</v>
      </c>
      <c r="N4" s="2" t="s">
        <v>24</v>
      </c>
      <c r="O4" s="2" t="s">
        <v>29</v>
      </c>
      <c r="P4" s="2" t="s">
        <v>41</v>
      </c>
      <c r="Q4" s="2" t="s">
        <v>44</v>
      </c>
      <c r="R4" s="2" t="s">
        <v>45</v>
      </c>
      <c r="S4" s="1"/>
      <c r="T4" s="2">
        <v>2016</v>
      </c>
      <c r="U4" s="2">
        <v>2017</v>
      </c>
      <c r="V4" s="2">
        <v>2018</v>
      </c>
      <c r="W4" s="2">
        <v>2019</v>
      </c>
    </row>
    <row r="6" spans="2:16376" x14ac:dyDescent="0.25">
      <c r="B6" s="3" t="s">
        <v>13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2:16376" x14ac:dyDescent="0.25">
      <c r="B7" t="s">
        <v>30</v>
      </c>
      <c r="C7" s="7">
        <v>230.2</v>
      </c>
      <c r="D7" s="7">
        <v>256.60000000000002</v>
      </c>
      <c r="E7" s="7">
        <v>552.79999999999995</v>
      </c>
      <c r="F7" s="7">
        <v>619.1</v>
      </c>
      <c r="G7" s="7">
        <v>566.4</v>
      </c>
      <c r="H7" s="7">
        <v>696.7</v>
      </c>
      <c r="I7" s="7">
        <v>726.2</v>
      </c>
      <c r="J7" s="7">
        <v>857.9</v>
      </c>
      <c r="K7" s="7">
        <v>812.4</v>
      </c>
      <c r="L7" s="7">
        <v>947.7</v>
      </c>
      <c r="M7" s="7">
        <v>921.8</v>
      </c>
      <c r="N7" s="7">
        <v>1070.3</v>
      </c>
      <c r="O7" s="7">
        <v>1025.3</v>
      </c>
      <c r="P7" s="7">
        <v>1096.721</v>
      </c>
      <c r="Q7" s="7">
        <v>1126.2</v>
      </c>
      <c r="R7" s="7">
        <v>1444.2</v>
      </c>
      <c r="S7" s="7"/>
      <c r="T7" s="7">
        <v>1658.6999999999998</v>
      </c>
      <c r="U7" s="7">
        <v>2847.2000000000003</v>
      </c>
      <c r="V7" s="7">
        <v>3752.4</v>
      </c>
      <c r="W7" s="7">
        <v>4692.5</v>
      </c>
    </row>
    <row r="8" spans="2:16376" x14ac:dyDescent="0.25">
      <c r="B8" t="s">
        <v>32</v>
      </c>
      <c r="C8" s="7"/>
      <c r="D8" s="7"/>
      <c r="E8" s="7"/>
      <c r="F8" s="7">
        <v>1.4</v>
      </c>
      <c r="G8" s="7">
        <v>11.4</v>
      </c>
      <c r="H8" s="7">
        <v>10.8</v>
      </c>
      <c r="I8" s="7">
        <v>12.7</v>
      </c>
      <c r="J8" s="7">
        <v>15.3</v>
      </c>
      <c r="K8" s="7">
        <v>15</v>
      </c>
      <c r="L8" s="7">
        <v>17.8</v>
      </c>
      <c r="M8" s="7">
        <v>20.5</v>
      </c>
      <c r="N8" s="7">
        <v>38.200000000000003</v>
      </c>
      <c r="O8" s="7">
        <v>45</v>
      </c>
      <c r="P8" s="7">
        <v>56.938000000000002</v>
      </c>
      <c r="Q8" s="7">
        <v>70</v>
      </c>
      <c r="R8" s="7">
        <v>76.900000000000006</v>
      </c>
      <c r="S8" s="7"/>
      <c r="T8" s="7">
        <v>1.4</v>
      </c>
      <c r="U8" s="7">
        <f>50+0.2</f>
        <v>50.2</v>
      </c>
      <c r="V8" s="7">
        <v>91.4</v>
      </c>
      <c r="W8" s="7">
        <v>248.8</v>
      </c>
    </row>
    <row r="9" spans="2:16376" x14ac:dyDescent="0.25">
      <c r="B9" t="s">
        <v>31</v>
      </c>
      <c r="C9" s="7">
        <v>37.9</v>
      </c>
      <c r="D9" s="7">
        <v>38.200000000000003</v>
      </c>
      <c r="E9" s="7">
        <v>37.799999999999997</v>
      </c>
      <c r="F9" s="7">
        <v>50</v>
      </c>
      <c r="G9" s="7">
        <v>45.6</v>
      </c>
      <c r="H9" s="7">
        <v>40.700000000000003</v>
      </c>
      <c r="I9" s="7">
        <v>44</v>
      </c>
      <c r="J9" s="7">
        <v>38.299999999999997</v>
      </c>
      <c r="K9" s="7">
        <v>33.200000000000003</v>
      </c>
      <c r="L9" s="7">
        <v>33.6</v>
      </c>
      <c r="M9" s="7">
        <v>39.5</v>
      </c>
      <c r="N9" s="7">
        <v>50.6</v>
      </c>
      <c r="O9" s="7">
        <v>43.4</v>
      </c>
      <c r="P9" s="7">
        <v>44.207999999999998</v>
      </c>
      <c r="Q9" s="7">
        <v>42</v>
      </c>
      <c r="R9" s="7">
        <v>43.7</v>
      </c>
      <c r="S9" s="7"/>
      <c r="T9" s="7">
        <f>157.3+6.5</f>
        <v>163.80000000000001</v>
      </c>
      <c r="U9" s="7">
        <f>163.2+5.5</f>
        <v>168.7</v>
      </c>
      <c r="V9" s="7">
        <v>156.80000000000001</v>
      </c>
      <c r="W9" s="7">
        <v>173.3</v>
      </c>
    </row>
    <row r="10" spans="2:16376" x14ac:dyDescent="0.25">
      <c r="B10" t="s">
        <v>2</v>
      </c>
      <c r="C10" s="7">
        <f>C11-SUM(C7:C9)</f>
        <v>-0.89999999999997726</v>
      </c>
      <c r="D10" s="7">
        <f t="shared" ref="D10:O10" si="0">D11-SUM(D7:D9)</f>
        <v>-4.5</v>
      </c>
      <c r="E10" s="7">
        <f t="shared" si="0"/>
        <v>-0.39999999999986358</v>
      </c>
      <c r="F10" s="7">
        <f t="shared" si="0"/>
        <v>-0.89999999999997726</v>
      </c>
      <c r="G10" s="7">
        <f t="shared" si="0"/>
        <v>-1.1999999999999318</v>
      </c>
      <c r="H10" s="7">
        <f t="shared" si="0"/>
        <v>-3</v>
      </c>
      <c r="I10" s="7">
        <f t="shared" si="0"/>
        <v>-1.5000000000001137</v>
      </c>
      <c r="J10" s="7">
        <f t="shared" si="0"/>
        <v>-2.1999999999999318</v>
      </c>
      <c r="K10" s="7">
        <f t="shared" si="0"/>
        <v>-2</v>
      </c>
      <c r="L10" s="7">
        <f t="shared" si="0"/>
        <v>-1.7000000000000455</v>
      </c>
      <c r="M10" s="7">
        <f t="shared" si="0"/>
        <v>-2.5</v>
      </c>
      <c r="N10" s="7">
        <f t="shared" si="0"/>
        <v>-7.7999999999999545</v>
      </c>
      <c r="O10" s="7">
        <f t="shared" si="0"/>
        <v>-11.900000000000091</v>
      </c>
      <c r="P10" s="7">
        <v>-21.216000000000122</v>
      </c>
      <c r="Q10" s="7">
        <v>-21.8</v>
      </c>
      <c r="R10" s="7">
        <v>-24.2</v>
      </c>
      <c r="S10" s="7"/>
      <c r="T10" s="7">
        <f t="shared" ref="T10:V10" si="1">T11-SUM(T7:T9)</f>
        <v>-6.5999999999999091</v>
      </c>
      <c r="U10" s="7">
        <f t="shared" si="1"/>
        <v>-8</v>
      </c>
      <c r="V10" s="7">
        <f t="shared" si="1"/>
        <v>-14.000000000000455</v>
      </c>
      <c r="W10" s="7">
        <f>ROUND(W11-W9-W8-W7,1)</f>
        <v>-79</v>
      </c>
    </row>
    <row r="11" spans="2:16376" x14ac:dyDescent="0.25">
      <c r="B11" s="3" t="s">
        <v>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1176.6510000000001</v>
      </c>
      <c r="Q11" s="6">
        <v>1216.4000000000001</v>
      </c>
      <c r="R11" s="6">
        <v>1540.7</v>
      </c>
      <c r="S11" s="6"/>
      <c r="T11" s="6">
        <v>1817.3</v>
      </c>
      <c r="U11" s="6">
        <v>3058.1</v>
      </c>
      <c r="V11" s="6">
        <v>3986.6</v>
      </c>
      <c r="W11" s="6">
        <v>5035.6000000000004</v>
      </c>
    </row>
    <row r="12" spans="2:16376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2:16376" x14ac:dyDescent="0.25">
      <c r="B13" s="3" t="s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</row>
    <row r="14" spans="2:16376" x14ac:dyDescent="0.25">
      <c r="B14" t="s">
        <v>30</v>
      </c>
      <c r="C14" s="7">
        <v>32.5</v>
      </c>
      <c r="D14" s="7">
        <v>32.5</v>
      </c>
      <c r="E14" s="7">
        <v>130.80000000000001</v>
      </c>
      <c r="F14" s="7">
        <v>142.19999999999999</v>
      </c>
      <c r="G14" s="7">
        <v>139.6</v>
      </c>
      <c r="H14" s="7">
        <v>149.80000000000001</v>
      </c>
      <c r="I14" s="7">
        <v>148</v>
      </c>
      <c r="J14" s="7">
        <v>162.4</v>
      </c>
      <c r="K14" s="7">
        <v>161.5</v>
      </c>
      <c r="L14" s="7">
        <v>207.5</v>
      </c>
      <c r="M14" s="7">
        <v>203.7</v>
      </c>
      <c r="N14" s="7">
        <v>244.60000000000002</v>
      </c>
      <c r="O14" s="7">
        <v>228.4</v>
      </c>
      <c r="P14" s="7">
        <v>259.16000000000003</v>
      </c>
      <c r="Q14" s="7">
        <v>272.8</v>
      </c>
      <c r="R14" s="7">
        <v>364</v>
      </c>
      <c r="S14" s="7"/>
      <c r="T14" s="7">
        <v>336.3</v>
      </c>
      <c r="U14" s="7">
        <v>599.79999999999995</v>
      </c>
      <c r="V14" s="7">
        <v>817.30000000000007</v>
      </c>
      <c r="W14" s="7">
        <v>1124.4000000000001</v>
      </c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</row>
    <row r="15" spans="2:16376" x14ac:dyDescent="0.25">
      <c r="B15" t="s">
        <v>32</v>
      </c>
      <c r="C15" s="7"/>
      <c r="D15" s="7"/>
      <c r="E15" s="7"/>
      <c r="F15" s="7">
        <v>0.9</v>
      </c>
      <c r="G15" s="7">
        <v>8.9</v>
      </c>
      <c r="H15" s="7">
        <v>8.4</v>
      </c>
      <c r="I15" s="7">
        <v>9.5</v>
      </c>
      <c r="J15" s="7">
        <v>9.5</v>
      </c>
      <c r="K15" s="7">
        <v>8.8000000000000007</v>
      </c>
      <c r="L15" s="7">
        <v>10.1</v>
      </c>
      <c r="M15" s="7">
        <v>11.6</v>
      </c>
      <c r="N15" s="7">
        <v>20</v>
      </c>
      <c r="O15" s="7">
        <v>21.6</v>
      </c>
      <c r="P15" s="7">
        <v>21.748999999999999</v>
      </c>
      <c r="Q15" s="7">
        <v>31.7</v>
      </c>
      <c r="R15" s="7">
        <v>34.5</v>
      </c>
      <c r="S15" s="7"/>
      <c r="T15" s="7">
        <v>0.9</v>
      </c>
      <c r="U15" s="7">
        <v>36.299999999999997</v>
      </c>
      <c r="V15" s="7">
        <v>50.5</v>
      </c>
      <c r="W15" s="7">
        <v>109.5</v>
      </c>
    </row>
    <row r="16" spans="2:16376" x14ac:dyDescent="0.25">
      <c r="B16" t="s">
        <v>31</v>
      </c>
      <c r="C16" s="7">
        <v>34.6</v>
      </c>
      <c r="D16" s="7">
        <v>31.8</v>
      </c>
      <c r="E16" s="7">
        <v>34.1</v>
      </c>
      <c r="F16" s="7">
        <v>46.9</v>
      </c>
      <c r="G16" s="7">
        <v>42.7</v>
      </c>
      <c r="H16" s="7">
        <v>34</v>
      </c>
      <c r="I16" s="7">
        <v>39.1</v>
      </c>
      <c r="J16" s="7">
        <v>28</v>
      </c>
      <c r="K16" s="7">
        <v>29.7</v>
      </c>
      <c r="L16" s="7">
        <v>30.8</v>
      </c>
      <c r="M16" s="7">
        <v>35</v>
      </c>
      <c r="N16" s="7">
        <v>45.2</v>
      </c>
      <c r="O16" s="7">
        <v>39.6</v>
      </c>
      <c r="P16" s="7">
        <v>40.18</v>
      </c>
      <c r="Q16" s="7">
        <v>39.1</v>
      </c>
      <c r="R16" s="7">
        <v>41.4</v>
      </c>
      <c r="S16" s="7"/>
      <c r="T16" s="7">
        <v>147.4</v>
      </c>
      <c r="U16" s="7">
        <v>144</v>
      </c>
      <c r="V16" s="7">
        <v>140.6</v>
      </c>
      <c r="W16" s="7">
        <v>160.19999999999999</v>
      </c>
    </row>
    <row r="17" spans="2:23" x14ac:dyDescent="0.25">
      <c r="B17" t="s">
        <v>2</v>
      </c>
      <c r="C17" s="7">
        <f t="shared" ref="C17:O17" si="2">C18-SUM(C14:C16)</f>
        <v>0.10000000000000853</v>
      </c>
      <c r="D17" s="7">
        <f t="shared" si="2"/>
        <v>0.10000000000000853</v>
      </c>
      <c r="E17" s="7">
        <f t="shared" si="2"/>
        <v>0</v>
      </c>
      <c r="F17" s="7">
        <f t="shared" si="2"/>
        <v>-0.59999999999999432</v>
      </c>
      <c r="G17" s="7">
        <f t="shared" si="2"/>
        <v>0.10000000000002274</v>
      </c>
      <c r="H17" s="7">
        <f t="shared" si="2"/>
        <v>-1.5000000000000284</v>
      </c>
      <c r="I17" s="7">
        <f t="shared" si="2"/>
        <v>1.5</v>
      </c>
      <c r="J17" s="7">
        <f t="shared" si="2"/>
        <v>-9.9999999999994316E-2</v>
      </c>
      <c r="K17" s="7">
        <f t="shared" si="2"/>
        <v>0</v>
      </c>
      <c r="L17" s="7">
        <f t="shared" si="2"/>
        <v>0.19999999999998863</v>
      </c>
      <c r="M17" s="7">
        <f t="shared" si="2"/>
        <v>-0.39999999999997726</v>
      </c>
      <c r="N17" s="7">
        <f t="shared" si="2"/>
        <v>9.9999999999965894E-2</v>
      </c>
      <c r="O17" s="7">
        <f t="shared" si="2"/>
        <v>-0.10000000000002274</v>
      </c>
      <c r="P17" s="7">
        <v>0</v>
      </c>
      <c r="Q17" s="7">
        <v>0</v>
      </c>
      <c r="R17" s="7">
        <v>0</v>
      </c>
      <c r="S17" s="7"/>
      <c r="T17" s="7">
        <f t="shared" ref="T17:V17" si="3">T18-SUM(T14:T16)</f>
        <v>1.2999999999999545</v>
      </c>
      <c r="U17" s="7">
        <f t="shared" si="3"/>
        <v>-9.9999999999909051E-2</v>
      </c>
      <c r="V17" s="7">
        <f t="shared" si="3"/>
        <v>0</v>
      </c>
      <c r="W17" s="7">
        <v>0</v>
      </c>
    </row>
    <row r="18" spans="2:23" x14ac:dyDescent="0.25">
      <c r="B18" s="3" t="s">
        <v>1</v>
      </c>
      <c r="C18" s="9">
        <v>67.2</v>
      </c>
      <c r="D18" s="9">
        <v>64.400000000000006</v>
      </c>
      <c r="E18" s="9">
        <v>164.9</v>
      </c>
      <c r="F18" s="9">
        <v>189.4</v>
      </c>
      <c r="G18" s="9">
        <v>191.3</v>
      </c>
      <c r="H18" s="9">
        <v>190.7</v>
      </c>
      <c r="I18" s="9">
        <v>198.1</v>
      </c>
      <c r="J18" s="9">
        <v>199.8</v>
      </c>
      <c r="K18" s="6">
        <f>K11-658.6</f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321.08900000000006</v>
      </c>
      <c r="Q18" s="6">
        <v>343.6</v>
      </c>
      <c r="R18" s="6">
        <v>439.9</v>
      </c>
      <c r="S18" s="6"/>
      <c r="T18" s="8">
        <v>485.9</v>
      </c>
      <c r="U18" s="8">
        <v>780</v>
      </c>
      <c r="V18" s="8">
        <v>1008.4</v>
      </c>
      <c r="W18" s="8">
        <v>1394.1</v>
      </c>
    </row>
    <row r="19" spans="2:23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2:23" x14ac:dyDescent="0.25">
      <c r="B20" s="3" t="s">
        <v>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2:23" x14ac:dyDescent="0.25">
      <c r="B21" t="s">
        <v>30</v>
      </c>
      <c r="C21" s="7">
        <v>14.1</v>
      </c>
      <c r="D21" s="7">
        <v>6.8</v>
      </c>
      <c r="E21" s="7">
        <v>59.8</v>
      </c>
      <c r="F21" s="7">
        <v>69.2</v>
      </c>
      <c r="G21" s="7">
        <v>71.400000000000006</v>
      </c>
      <c r="H21" s="7">
        <v>74.7</v>
      </c>
      <c r="I21" s="7">
        <v>62.7</v>
      </c>
      <c r="J21" s="7">
        <v>79.099999999999994</v>
      </c>
      <c r="K21" s="7">
        <v>71.8</v>
      </c>
      <c r="L21" s="7">
        <v>108.3</v>
      </c>
      <c r="M21" s="7">
        <v>94</v>
      </c>
      <c r="N21" s="7">
        <v>102.6</v>
      </c>
      <c r="O21" s="7">
        <v>107.8</v>
      </c>
      <c r="P21" s="7">
        <v>112.15</v>
      </c>
      <c r="Q21" s="7">
        <v>134.9</v>
      </c>
      <c r="R21" s="7">
        <v>202.4</v>
      </c>
      <c r="S21" s="7"/>
      <c r="T21" s="7">
        <v>151.69999999999999</v>
      </c>
      <c r="U21" s="7">
        <v>287.8</v>
      </c>
      <c r="V21" s="7">
        <v>376.7</v>
      </c>
      <c r="W21" s="7">
        <v>557.29999999999995</v>
      </c>
    </row>
    <row r="22" spans="2:23" x14ac:dyDescent="0.25">
      <c r="B22" t="s">
        <v>32</v>
      </c>
      <c r="C22" s="7"/>
      <c r="D22" s="7"/>
      <c r="E22" s="7"/>
      <c r="F22" s="7">
        <v>0.6</v>
      </c>
      <c r="G22" s="7">
        <v>-4.7</v>
      </c>
      <c r="H22" s="7">
        <v>-4.4000000000000004</v>
      </c>
      <c r="I22" s="7">
        <v>-3.7</v>
      </c>
      <c r="J22" s="7">
        <v>-6.4</v>
      </c>
      <c r="K22" s="7">
        <v>-4.5</v>
      </c>
      <c r="L22" s="7">
        <v>-5.0999999999999996</v>
      </c>
      <c r="M22" s="7">
        <v>-3.7</v>
      </c>
      <c r="N22" s="7">
        <v>2.7</v>
      </c>
      <c r="O22" s="7">
        <v>2.1</v>
      </c>
      <c r="P22" s="7">
        <v>1.401</v>
      </c>
      <c r="Q22" s="7">
        <v>12.2</v>
      </c>
      <c r="R22" s="7">
        <v>10.8</v>
      </c>
      <c r="S22" s="7"/>
      <c r="T22" s="7">
        <v>0.6</v>
      </c>
      <c r="U22" s="7">
        <v>-19.2</v>
      </c>
      <c r="V22" s="7">
        <v>-10.5</v>
      </c>
      <c r="W22" s="7">
        <v>26.6</v>
      </c>
    </row>
    <row r="23" spans="2:23" x14ac:dyDescent="0.25">
      <c r="B23" t="s">
        <v>31</v>
      </c>
      <c r="C23" s="7">
        <v>12.4</v>
      </c>
      <c r="D23" s="7">
        <v>6.3</v>
      </c>
      <c r="E23" s="7">
        <v>12.8</v>
      </c>
      <c r="F23" s="7">
        <v>14.8</v>
      </c>
      <c r="G23" s="7">
        <v>18.600000000000001</v>
      </c>
      <c r="H23" s="7">
        <v>5.5</v>
      </c>
      <c r="I23" s="7">
        <v>17.3</v>
      </c>
      <c r="J23" s="7">
        <v>0.5</v>
      </c>
      <c r="K23" s="7">
        <v>1.4</v>
      </c>
      <c r="L23" s="7">
        <v>3.5</v>
      </c>
      <c r="M23" s="7">
        <v>8.1999999999999993</v>
      </c>
      <c r="N23" s="7">
        <v>10.8</v>
      </c>
      <c r="O23" s="7">
        <v>9.6</v>
      </c>
      <c r="P23" s="7">
        <v>4.8760000000000003</v>
      </c>
      <c r="Q23" s="7">
        <v>4.5999999999999996</v>
      </c>
      <c r="R23" s="7">
        <v>-3.4</v>
      </c>
      <c r="S23" s="7"/>
      <c r="T23" s="7">
        <v>46.4</v>
      </c>
      <c r="U23" s="7">
        <v>41.9</v>
      </c>
      <c r="V23" s="7">
        <v>23.8</v>
      </c>
      <c r="W23" s="7">
        <v>15.7</v>
      </c>
    </row>
    <row r="24" spans="2:23" x14ac:dyDescent="0.25">
      <c r="B24" t="s">
        <v>2</v>
      </c>
      <c r="C24" s="7">
        <f t="shared" ref="C24:O24" si="4">C25-SUM(C21:C23)</f>
        <v>-1.1999999999999993</v>
      </c>
      <c r="D24" s="7">
        <f t="shared" si="4"/>
        <v>-14.1</v>
      </c>
      <c r="E24" s="7">
        <f t="shared" si="4"/>
        <v>-44.499999999999993</v>
      </c>
      <c r="F24" s="7">
        <f t="shared" si="4"/>
        <v>-16.5</v>
      </c>
      <c r="G24" s="7">
        <f t="shared" si="4"/>
        <v>-14.500000000000014</v>
      </c>
      <c r="H24" s="7">
        <f t="shared" si="4"/>
        <v>-26.5</v>
      </c>
      <c r="I24" s="7">
        <f t="shared" si="4"/>
        <v>-9.2999999999999972</v>
      </c>
      <c r="J24" s="7">
        <f t="shared" si="4"/>
        <v>2.8000000000000114</v>
      </c>
      <c r="K24" s="7">
        <f t="shared" si="4"/>
        <v>-15.5</v>
      </c>
      <c r="L24" s="7">
        <f t="shared" si="4"/>
        <v>-26.400000000000006</v>
      </c>
      <c r="M24" s="7">
        <f t="shared" si="4"/>
        <v>0.90000000000000568</v>
      </c>
      <c r="N24" s="7">
        <f t="shared" si="4"/>
        <v>24.300000000000011</v>
      </c>
      <c r="O24" s="7">
        <f t="shared" si="4"/>
        <v>-7.2999999999999829</v>
      </c>
      <c r="P24" s="7">
        <v>-4.2530000000000001</v>
      </c>
      <c r="Q24" s="7">
        <v>-17</v>
      </c>
      <c r="R24" s="7">
        <v>-15.5</v>
      </c>
      <c r="S24" s="7"/>
      <c r="T24" s="7">
        <f t="shared" ref="T24:V24" si="5">T25-SUM(T21:T23)</f>
        <v>-78.099999999999994</v>
      </c>
      <c r="U24" s="7">
        <f t="shared" si="5"/>
        <v>-47.300000000000011</v>
      </c>
      <c r="V24" s="7">
        <f t="shared" si="5"/>
        <v>-16.699999999999989</v>
      </c>
      <c r="W24" s="7">
        <v>-44.1</v>
      </c>
    </row>
    <row r="25" spans="2:23" x14ac:dyDescent="0.25">
      <c r="B25" s="3" t="s">
        <v>1</v>
      </c>
      <c r="C25" s="9">
        <v>25.3</v>
      </c>
      <c r="D25" s="9">
        <v>-1</v>
      </c>
      <c r="E25" s="9">
        <v>28.1</v>
      </c>
      <c r="F25" s="9">
        <v>68.099999999999994</v>
      </c>
      <c r="G25" s="9">
        <v>70.8</v>
      </c>
      <c r="H25" s="9">
        <v>49.3</v>
      </c>
      <c r="I25" s="9">
        <v>67</v>
      </c>
      <c r="J25" s="9">
        <v>76</v>
      </c>
      <c r="K25" s="6">
        <v>53.2</v>
      </c>
      <c r="L25" s="6">
        <v>80.3</v>
      </c>
      <c r="M25" s="6">
        <v>99.4</v>
      </c>
      <c r="N25" s="6">
        <v>140.4</v>
      </c>
      <c r="O25" s="6">
        <v>112.2</v>
      </c>
      <c r="P25" s="6">
        <v>114.17400000000001</v>
      </c>
      <c r="Q25" s="6">
        <v>134.80000000000001</v>
      </c>
      <c r="R25" s="6">
        <v>194.3</v>
      </c>
      <c r="S25" s="6"/>
      <c r="T25" s="8">
        <v>120.6</v>
      </c>
      <c r="U25" s="8">
        <v>263.2</v>
      </c>
      <c r="V25" s="8">
        <v>373.3</v>
      </c>
      <c r="W25" s="8">
        <v>555.5</v>
      </c>
    </row>
    <row r="26" spans="2:23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2:23" x14ac:dyDescent="0.25">
      <c r="B27" t="s">
        <v>14</v>
      </c>
      <c r="C27" s="7">
        <f t="shared" ref="C27:F27" si="6">C25-C28</f>
        <v>0</v>
      </c>
      <c r="D27" s="7">
        <f t="shared" si="6"/>
        <v>-13</v>
      </c>
      <c r="E27" s="7">
        <f t="shared" si="6"/>
        <v>-43.999999999999993</v>
      </c>
      <c r="F27" s="7">
        <f t="shared" si="6"/>
        <v>-7.9000000000000057</v>
      </c>
      <c r="G27" s="7">
        <f t="shared" ref="G27:N27" si="7">G25-G28</f>
        <v>-10.099999999999994</v>
      </c>
      <c r="H27" s="7">
        <f t="shared" si="7"/>
        <v>-24.700000000000003</v>
      </c>
      <c r="I27" s="7">
        <f t="shared" si="7"/>
        <v>-4.7000000000000028</v>
      </c>
      <c r="J27" s="7">
        <f t="shared" si="7"/>
        <v>5.9000000000000057</v>
      </c>
      <c r="K27" s="7">
        <f t="shared" si="7"/>
        <v>-11.799999999999997</v>
      </c>
      <c r="L27" s="7">
        <f t="shared" si="7"/>
        <v>-17</v>
      </c>
      <c r="M27" s="7">
        <f t="shared" si="7"/>
        <v>4</v>
      </c>
      <c r="N27" s="7">
        <f t="shared" si="7"/>
        <v>31</v>
      </c>
      <c r="O27" s="7">
        <v>0</v>
      </c>
      <c r="P27" s="7">
        <v>0</v>
      </c>
      <c r="Q27" s="7">
        <v>-12.9</v>
      </c>
      <c r="R27" s="7">
        <v>-5.2</v>
      </c>
      <c r="S27" s="7"/>
      <c r="T27" s="7">
        <f t="shared" ref="T27:V27" si="8">T25-T28</f>
        <v>-64.900000000000006</v>
      </c>
      <c r="U27" s="7">
        <f t="shared" si="8"/>
        <v>-33.500000000000057</v>
      </c>
      <c r="V27" s="7">
        <f t="shared" si="8"/>
        <v>6.1999999999999886</v>
      </c>
      <c r="W27" s="7">
        <v>-18</v>
      </c>
    </row>
    <row r="28" spans="2:23" x14ac:dyDescent="0.25">
      <c r="B28" s="3" t="s">
        <v>34</v>
      </c>
      <c r="C28" s="9">
        <v>25.3</v>
      </c>
      <c r="D28" s="9">
        <v>12</v>
      </c>
      <c r="E28" s="9">
        <v>72.099999999999994</v>
      </c>
      <c r="F28" s="9">
        <v>76</v>
      </c>
      <c r="G28" s="9">
        <v>80.899999999999991</v>
      </c>
      <c r="H28" s="9">
        <v>74</v>
      </c>
      <c r="I28" s="9">
        <v>71.7</v>
      </c>
      <c r="J28" s="9">
        <v>70.099999999999994</v>
      </c>
      <c r="K28" s="6">
        <v>65</v>
      </c>
      <c r="L28" s="6">
        <v>97.3</v>
      </c>
      <c r="M28" s="6">
        <v>95.4</v>
      </c>
      <c r="N28" s="6">
        <v>109.4</v>
      </c>
      <c r="O28" s="6">
        <v>112.2</v>
      </c>
      <c r="P28" s="6">
        <v>114.17400000000001</v>
      </c>
      <c r="Q28" s="6">
        <v>147.6</v>
      </c>
      <c r="R28" s="6">
        <v>199.5</v>
      </c>
      <c r="S28" s="6"/>
      <c r="T28" s="6">
        <v>185.5</v>
      </c>
      <c r="U28" s="6">
        <f>80.9+74+71.7+70.1</f>
        <v>296.70000000000005</v>
      </c>
      <c r="V28" s="6">
        <v>367.1</v>
      </c>
      <c r="W28" s="6">
        <v>573.5</v>
      </c>
    </row>
    <row r="29" spans="2:23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6"/>
      <c r="Q29" s="16"/>
      <c r="R29" s="16"/>
      <c r="S29" s="7"/>
      <c r="T29" s="7"/>
      <c r="U29" s="7"/>
      <c r="V29" s="7"/>
      <c r="W29" s="7"/>
    </row>
    <row r="30" spans="2:23" x14ac:dyDescent="0.25">
      <c r="B30" t="s">
        <v>22</v>
      </c>
      <c r="C30" s="7">
        <f t="shared" ref="C30:R30" si="9">C28-C18</f>
        <v>-41.900000000000006</v>
      </c>
      <c r="D30" s="7">
        <f t="shared" si="9"/>
        <v>-52.400000000000006</v>
      </c>
      <c r="E30" s="7">
        <f t="shared" si="9"/>
        <v>-92.800000000000011</v>
      </c>
      <c r="F30" s="7">
        <f t="shared" si="9"/>
        <v>-113.4</v>
      </c>
      <c r="G30" s="7">
        <f t="shared" si="9"/>
        <v>-110.40000000000002</v>
      </c>
      <c r="H30" s="7">
        <f t="shared" si="9"/>
        <v>-116.69999999999999</v>
      </c>
      <c r="I30" s="7">
        <f t="shared" si="9"/>
        <v>-126.39999999999999</v>
      </c>
      <c r="J30" s="7">
        <f t="shared" si="9"/>
        <v>-129.70000000000002</v>
      </c>
      <c r="K30" s="7">
        <f t="shared" si="9"/>
        <v>-135</v>
      </c>
      <c r="L30" s="7">
        <f t="shared" si="9"/>
        <v>-151.30000000000001</v>
      </c>
      <c r="M30" s="7">
        <f t="shared" si="9"/>
        <v>-154.5</v>
      </c>
      <c r="N30" s="7">
        <f t="shared" si="9"/>
        <v>-200.49999999999997</v>
      </c>
      <c r="O30" s="7">
        <f t="shared" si="9"/>
        <v>-177.3</v>
      </c>
      <c r="P30" s="7">
        <f t="shared" si="9"/>
        <v>-206.91500000000005</v>
      </c>
      <c r="Q30" s="7">
        <f t="shared" si="9"/>
        <v>-196.00000000000003</v>
      </c>
      <c r="R30" s="7">
        <f t="shared" si="9"/>
        <v>-240.39999999999998</v>
      </c>
      <c r="S30" s="7"/>
      <c r="T30" s="7">
        <f>T28-T18</f>
        <v>-300.39999999999998</v>
      </c>
      <c r="U30" s="7">
        <f>U28-U18</f>
        <v>-483.29999999999995</v>
      </c>
      <c r="V30" s="7">
        <f>V28-V18</f>
        <v>-641.29999999999995</v>
      </c>
      <c r="W30" s="7">
        <f>W28-W18</f>
        <v>-820.59999999999991</v>
      </c>
    </row>
    <row r="31" spans="2:23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2:23" x14ac:dyDescent="0.25">
      <c r="B32" t="s">
        <v>16</v>
      </c>
      <c r="C32" s="7"/>
      <c r="D32" s="7"/>
      <c r="E32" s="7"/>
      <c r="F32" s="7"/>
      <c r="G32" s="7">
        <f t="shared" ref="G32:N32" si="10">G34-G25-G33</f>
        <v>-29.699999999999996</v>
      </c>
      <c r="H32" s="7">
        <f t="shared" si="10"/>
        <v>-30.999999999999996</v>
      </c>
      <c r="I32" s="7">
        <f t="shared" si="10"/>
        <v>-32.5</v>
      </c>
      <c r="J32" s="7">
        <f t="shared" si="10"/>
        <v>-33</v>
      </c>
      <c r="K32" s="7">
        <f t="shared" si="10"/>
        <v>-32.900000000000006</v>
      </c>
      <c r="L32" s="7">
        <f t="shared" si="10"/>
        <v>-40.5</v>
      </c>
      <c r="M32" s="7">
        <f t="shared" si="10"/>
        <v>-40.200000000000003</v>
      </c>
      <c r="N32" s="7">
        <f t="shared" si="10"/>
        <v>-32.700000000000003</v>
      </c>
      <c r="O32" s="7">
        <v>-43.2</v>
      </c>
      <c r="P32" s="7">
        <v>-41.058999999999997</v>
      </c>
      <c r="Q32" s="10">
        <v>-48.2</v>
      </c>
      <c r="R32" s="10">
        <v>-51.4</v>
      </c>
      <c r="S32" s="7"/>
      <c r="T32" s="7">
        <f t="shared" ref="T32:V32" si="11">T34-T25-T33</f>
        <v>-46.099999999999994</v>
      </c>
      <c r="U32" s="7">
        <f t="shared" si="11"/>
        <v>-126.39999999999998</v>
      </c>
      <c r="V32" s="7">
        <f t="shared" si="11"/>
        <v>-146.30000000000001</v>
      </c>
      <c r="W32" s="7">
        <v>-183.9</v>
      </c>
    </row>
    <row r="33" spans="2:23" x14ac:dyDescent="0.25">
      <c r="B33" t="s">
        <v>15</v>
      </c>
      <c r="C33" s="7"/>
      <c r="D33" s="7"/>
      <c r="E33" s="7"/>
      <c r="F33" s="7"/>
      <c r="G33" s="7">
        <v>0</v>
      </c>
      <c r="H33" s="7">
        <v>0</v>
      </c>
      <c r="I33" s="7">
        <v>0</v>
      </c>
      <c r="J33" s="7">
        <v>-11.9</v>
      </c>
      <c r="K33" s="10">
        <v>0</v>
      </c>
      <c r="L33" s="10">
        <v>0</v>
      </c>
      <c r="M33" s="10">
        <v>-9.1999999999999993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7"/>
      <c r="T33" s="7">
        <v>0</v>
      </c>
      <c r="U33" s="7">
        <v>-11.9</v>
      </c>
      <c r="V33" s="7">
        <v>-9.1999999999999993</v>
      </c>
      <c r="W33" s="7">
        <v>0</v>
      </c>
    </row>
    <row r="34" spans="2:23" x14ac:dyDescent="0.25">
      <c r="B34" s="3" t="s">
        <v>6</v>
      </c>
      <c r="C34" s="6"/>
      <c r="D34" s="6"/>
      <c r="E34" s="6"/>
      <c r="F34" s="6"/>
      <c r="G34" s="6">
        <v>41.1</v>
      </c>
      <c r="H34" s="6">
        <v>18.3</v>
      </c>
      <c r="I34" s="6">
        <v>34.5</v>
      </c>
      <c r="J34" s="6">
        <v>31.1</v>
      </c>
      <c r="K34" s="6">
        <v>20.3</v>
      </c>
      <c r="L34" s="6">
        <v>39.799999999999997</v>
      </c>
      <c r="M34" s="6">
        <v>50</v>
      </c>
      <c r="N34" s="6">
        <v>107.7</v>
      </c>
      <c r="O34" s="6">
        <v>69</v>
      </c>
      <c r="P34" s="6">
        <v>73.163000000000011</v>
      </c>
      <c r="Q34" s="6">
        <v>86.6</v>
      </c>
      <c r="R34" s="6">
        <v>142.9</v>
      </c>
      <c r="S34" s="7"/>
      <c r="T34" s="6">
        <v>74.5</v>
      </c>
      <c r="U34" s="6">
        <v>124.9</v>
      </c>
      <c r="V34" s="6">
        <v>217.8</v>
      </c>
      <c r="W34" s="6">
        <v>371.6</v>
      </c>
    </row>
    <row r="35" spans="2:23" x14ac:dyDescent="0.25">
      <c r="B35" t="s">
        <v>7</v>
      </c>
      <c r="C35" s="7"/>
      <c r="D35" s="7"/>
      <c r="E35" s="7"/>
      <c r="F35" s="7"/>
      <c r="G35" s="7">
        <f t="shared" ref="G35:J35" si="12">G36-G34</f>
        <v>-7.6000000000000014</v>
      </c>
      <c r="H35" s="7">
        <f t="shared" si="12"/>
        <v>-9.7000000000000011</v>
      </c>
      <c r="I35" s="7">
        <f t="shared" si="12"/>
        <v>-20.6</v>
      </c>
      <c r="J35" s="7">
        <f t="shared" si="12"/>
        <v>-12.600000000000001</v>
      </c>
      <c r="K35" s="7">
        <f>K36-K34</f>
        <v>-4.1000000000000014</v>
      </c>
      <c r="L35" s="7">
        <f>L36-L34</f>
        <v>0.5</v>
      </c>
      <c r="M35" s="7">
        <f t="shared" ref="M35:P35" si="13">M36-M34</f>
        <v>-1.7000000000000028</v>
      </c>
      <c r="N35" s="7">
        <f t="shared" si="13"/>
        <v>-11.200000000000003</v>
      </c>
      <c r="O35" s="7">
        <f t="shared" si="13"/>
        <v>4.7000000000000028</v>
      </c>
      <c r="P35" s="7">
        <f t="shared" si="13"/>
        <v>-7.4809999999999945</v>
      </c>
      <c r="Q35" s="7">
        <v>6.4</v>
      </c>
      <c r="R35" s="7">
        <f>6-26.2</f>
        <v>-20.2</v>
      </c>
      <c r="S35" s="7"/>
      <c r="T35" s="7">
        <f t="shared" ref="T35:V35" si="14">T36-T34</f>
        <v>9.2999999999999972</v>
      </c>
      <c r="U35" s="7">
        <f t="shared" si="14"/>
        <v>-50.5</v>
      </c>
      <c r="V35" s="7">
        <f t="shared" si="14"/>
        <v>-16.5</v>
      </c>
      <c r="W35" s="7">
        <f>18.6-35.2</f>
        <v>-16.600000000000001</v>
      </c>
    </row>
    <row r="36" spans="2:23" x14ac:dyDescent="0.25">
      <c r="B36" s="3" t="s">
        <v>9</v>
      </c>
      <c r="C36" s="6"/>
      <c r="D36" s="6"/>
      <c r="E36" s="6"/>
      <c r="F36" s="6"/>
      <c r="G36" s="6">
        <v>33.5</v>
      </c>
      <c r="H36" s="6">
        <v>8.6</v>
      </c>
      <c r="I36" s="6">
        <v>13.9</v>
      </c>
      <c r="J36" s="6">
        <v>18.5</v>
      </c>
      <c r="K36" s="6">
        <v>16.2</v>
      </c>
      <c r="L36" s="6">
        <v>40.299999999999997</v>
      </c>
      <c r="M36" s="6">
        <v>48.3</v>
      </c>
      <c r="N36" s="6">
        <v>96.5</v>
      </c>
      <c r="O36" s="6">
        <v>73.7</v>
      </c>
      <c r="P36" s="6">
        <v>65.682000000000016</v>
      </c>
      <c r="Q36" s="6">
        <v>93</v>
      </c>
      <c r="R36" s="6">
        <v>122.7</v>
      </c>
      <c r="S36" s="7"/>
      <c r="T36" s="6">
        <v>83.8</v>
      </c>
      <c r="U36" s="6">
        <v>74.400000000000006</v>
      </c>
      <c r="V36" s="6">
        <v>201.3</v>
      </c>
      <c r="W36" s="6">
        <v>355</v>
      </c>
    </row>
    <row r="37" spans="2:23" x14ac:dyDescent="0.25">
      <c r="B37" t="s">
        <v>8</v>
      </c>
      <c r="C37" s="7"/>
      <c r="D37" s="7"/>
      <c r="E37" s="7"/>
      <c r="F37" s="7"/>
      <c r="G37" s="7">
        <f t="shared" ref="G37:J37" si="15">G38-G36</f>
        <v>-0.10000000000000142</v>
      </c>
      <c r="H37" s="7">
        <f t="shared" si="15"/>
        <v>-9.7999999999999989</v>
      </c>
      <c r="I37" s="7">
        <f t="shared" si="15"/>
        <v>-2</v>
      </c>
      <c r="J37" s="7">
        <f t="shared" si="15"/>
        <v>71.8</v>
      </c>
      <c r="K37" s="7">
        <f>K38-K36</f>
        <v>-7</v>
      </c>
      <c r="L37" s="7">
        <f>L38-L36</f>
        <v>-11.299999999999997</v>
      </c>
      <c r="M37" s="7">
        <f t="shared" ref="M37:P37" si="16">M38-M36</f>
        <v>-10.5</v>
      </c>
      <c r="N37" s="7">
        <f t="shared" si="16"/>
        <v>7</v>
      </c>
      <c r="O37" s="7">
        <f t="shared" si="16"/>
        <v>-15.900000000000006</v>
      </c>
      <c r="P37" s="7">
        <f t="shared" si="16"/>
        <v>-12.382999999999996</v>
      </c>
      <c r="Q37" s="7">
        <v>-24.3</v>
      </c>
      <c r="R37" s="7">
        <f>-25.8-2.2</f>
        <v>-28</v>
      </c>
      <c r="S37" s="7"/>
      <c r="T37" s="7">
        <f t="shared" ref="T37:V37" si="17">T38-T36</f>
        <v>-1.3999999999999915</v>
      </c>
      <c r="U37" s="7">
        <f t="shared" si="17"/>
        <v>60</v>
      </c>
      <c r="V37" s="7">
        <f t="shared" si="17"/>
        <v>-21.800000000000011</v>
      </c>
      <c r="W37" s="7">
        <f>-83.8+3.3</f>
        <v>-80.5</v>
      </c>
    </row>
    <row r="38" spans="2:23" x14ac:dyDescent="0.25">
      <c r="B38" s="3" t="s">
        <v>10</v>
      </c>
      <c r="C38" s="6"/>
      <c r="D38" s="6"/>
      <c r="E38" s="6"/>
      <c r="F38" s="6"/>
      <c r="G38" s="6">
        <v>33.4</v>
      </c>
      <c r="H38" s="6">
        <v>-1.2</v>
      </c>
      <c r="I38" s="6">
        <v>11.9</v>
      </c>
      <c r="J38" s="6">
        <v>90.3</v>
      </c>
      <c r="K38" s="6">
        <v>9.1999999999999993</v>
      </c>
      <c r="L38" s="6">
        <v>29</v>
      </c>
      <c r="M38" s="6">
        <v>37.799999999999997</v>
      </c>
      <c r="N38" s="6">
        <v>103.5</v>
      </c>
      <c r="O38" s="6">
        <v>57.8</v>
      </c>
      <c r="P38" s="6">
        <v>53.299000000000021</v>
      </c>
      <c r="Q38" s="6">
        <v>68.7</v>
      </c>
      <c r="R38" s="6">
        <v>94.7</v>
      </c>
      <c r="S38" s="7"/>
      <c r="T38" s="6">
        <v>82.4</v>
      </c>
      <c r="U38" s="6">
        <v>134.4</v>
      </c>
      <c r="V38" s="6">
        <v>179.5</v>
      </c>
      <c r="W38" s="6">
        <v>274.5</v>
      </c>
    </row>
    <row r="39" spans="2:23" x14ac:dyDescent="0.25">
      <c r="B39" t="s">
        <v>11</v>
      </c>
      <c r="C39" s="7"/>
      <c r="D39" s="7"/>
      <c r="E39" s="7"/>
      <c r="F39" s="7"/>
      <c r="G39" s="7">
        <f t="shared" ref="G39:J39" si="18">G38-G40</f>
        <v>0.19999999999999574</v>
      </c>
      <c r="H39" s="7">
        <f t="shared" si="18"/>
        <v>0.19999999999999996</v>
      </c>
      <c r="I39" s="7">
        <f t="shared" si="18"/>
        <v>9.9999999999999645E-2</v>
      </c>
      <c r="J39" s="7">
        <f t="shared" si="18"/>
        <v>0</v>
      </c>
      <c r="K39" s="7">
        <f>K38-K40</f>
        <v>9.9999999999999645E-2</v>
      </c>
      <c r="L39" s="7">
        <f>L38-L40</f>
        <v>0</v>
      </c>
      <c r="M39" s="7">
        <f t="shared" ref="M39:O39" si="19">M38-M40</f>
        <v>-0.10000000000000142</v>
      </c>
      <c r="N39" s="7">
        <f t="shared" si="19"/>
        <v>0</v>
      </c>
      <c r="O39" s="7">
        <f t="shared" si="19"/>
        <v>-0.10000000000000142</v>
      </c>
      <c r="P39" s="7">
        <f>P38-P40</f>
        <v>6.2000000000018929E-2</v>
      </c>
      <c r="Q39" s="7">
        <v>-0.1</v>
      </c>
      <c r="R39" s="7">
        <v>0</v>
      </c>
      <c r="S39" s="14"/>
      <c r="T39" s="7">
        <f>T38-T40</f>
        <v>0</v>
      </c>
      <c r="U39" s="7">
        <f>U38-U40</f>
        <v>0.5</v>
      </c>
      <c r="V39" s="7">
        <f t="shared" ref="V39" si="20">V38-V40</f>
        <v>0</v>
      </c>
      <c r="W39" s="7">
        <v>-0.1</v>
      </c>
    </row>
    <row r="40" spans="2:23" x14ac:dyDescent="0.25">
      <c r="B40" s="5" t="s">
        <v>12</v>
      </c>
      <c r="C40" s="7"/>
      <c r="D40" s="7"/>
      <c r="E40" s="7"/>
      <c r="F40" s="7"/>
      <c r="G40" s="7">
        <v>33.200000000000003</v>
      </c>
      <c r="H40" s="7">
        <v>-1.4</v>
      </c>
      <c r="I40" s="7">
        <v>11.8</v>
      </c>
      <c r="J40" s="7">
        <v>90.3</v>
      </c>
      <c r="K40" s="7">
        <v>9.1</v>
      </c>
      <c r="L40" s="7">
        <v>29</v>
      </c>
      <c r="M40" s="7">
        <v>37.9</v>
      </c>
      <c r="N40" s="7">
        <v>103.5</v>
      </c>
      <c r="O40" s="7">
        <v>57.9</v>
      </c>
      <c r="P40" s="7">
        <v>53.237000000000002</v>
      </c>
      <c r="Q40" s="7">
        <v>68.8</v>
      </c>
      <c r="R40" s="7">
        <v>94.7</v>
      </c>
      <c r="S40" s="7"/>
      <c r="T40" s="7">
        <v>82.4</v>
      </c>
      <c r="U40" s="7">
        <v>133.9</v>
      </c>
      <c r="V40" s="7">
        <v>179.5</v>
      </c>
      <c r="W40" s="7">
        <v>274.60000000000002</v>
      </c>
    </row>
    <row r="41" spans="2:23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2:23" x14ac:dyDescent="0.25">
      <c r="B42" s="11" t="s">
        <v>21</v>
      </c>
      <c r="C42" s="6"/>
      <c r="D42" s="6"/>
      <c r="E42" s="6"/>
      <c r="F42" s="6"/>
      <c r="G42" s="6">
        <v>511.9</v>
      </c>
      <c r="H42" s="6">
        <v>245.7</v>
      </c>
      <c r="I42" s="6">
        <v>320.10000000000002</v>
      </c>
      <c r="J42" s="6">
        <v>348.8</v>
      </c>
      <c r="K42" s="6">
        <v>546.9</v>
      </c>
      <c r="L42" s="6">
        <v>437.5</v>
      </c>
      <c r="M42" s="6">
        <v>514.20000000000005</v>
      </c>
      <c r="N42" s="6">
        <v>405.5</v>
      </c>
      <c r="O42" s="6">
        <v>484.1</v>
      </c>
      <c r="P42" s="6">
        <v>441.35699999999997</v>
      </c>
      <c r="Q42" s="6">
        <v>445</v>
      </c>
      <c r="R42" s="6">
        <v>958.7</v>
      </c>
      <c r="S42" s="7"/>
      <c r="T42" s="6">
        <v>368.6</v>
      </c>
      <c r="U42" s="6">
        <v>348.8</v>
      </c>
      <c r="V42" s="6">
        <v>405.5</v>
      </c>
      <c r="W42" s="6">
        <v>958.7</v>
      </c>
    </row>
    <row r="43" spans="2:2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2:23" x14ac:dyDescent="0.25">
      <c r="B44" s="3" t="s">
        <v>6</v>
      </c>
      <c r="C44" s="4"/>
      <c r="D44" s="4"/>
      <c r="E44" s="4"/>
      <c r="F44" s="4"/>
      <c r="G44" s="6">
        <f>G34</f>
        <v>41.1</v>
      </c>
      <c r="H44" s="6">
        <f t="shared" ref="H44:O44" si="21">H34</f>
        <v>18.3</v>
      </c>
      <c r="I44" s="6">
        <f t="shared" si="21"/>
        <v>34.5</v>
      </c>
      <c r="J44" s="6">
        <f t="shared" si="21"/>
        <v>31.1</v>
      </c>
      <c r="K44" s="6">
        <f t="shared" si="21"/>
        <v>20.3</v>
      </c>
      <c r="L44" s="6">
        <f t="shared" si="21"/>
        <v>39.799999999999997</v>
      </c>
      <c r="M44" s="6">
        <f t="shared" si="21"/>
        <v>50</v>
      </c>
      <c r="N44" s="6">
        <f t="shared" si="21"/>
        <v>107.7</v>
      </c>
      <c r="O44" s="6">
        <f t="shared" si="21"/>
        <v>69</v>
      </c>
      <c r="P44" s="6">
        <f t="shared" ref="P44" si="22">P34</f>
        <v>73.163000000000011</v>
      </c>
      <c r="Q44" s="6">
        <v>86.6</v>
      </c>
      <c r="R44" s="6">
        <v>142.9</v>
      </c>
      <c r="S44" s="7"/>
      <c r="T44" s="4"/>
      <c r="U44" s="6">
        <f t="shared" ref="U44:V44" si="23">U34</f>
        <v>124.9</v>
      </c>
      <c r="V44" s="6">
        <f t="shared" si="23"/>
        <v>217.8</v>
      </c>
      <c r="W44" s="6">
        <v>371.6</v>
      </c>
    </row>
    <row r="45" spans="2:23" x14ac:dyDescent="0.25">
      <c r="B45" t="str">
        <f>B27</f>
        <v>One-offs in EBITDA</v>
      </c>
      <c r="C45" s="4"/>
      <c r="D45" s="4"/>
      <c r="E45" s="4"/>
      <c r="F45" s="4"/>
      <c r="G45" s="7">
        <f>G27</f>
        <v>-10.099999999999994</v>
      </c>
      <c r="H45" s="7">
        <f t="shared" ref="H45:O45" si="24">H27</f>
        <v>-24.700000000000003</v>
      </c>
      <c r="I45" s="7">
        <f t="shared" si="24"/>
        <v>-4.7000000000000028</v>
      </c>
      <c r="J45" s="7">
        <f t="shared" si="24"/>
        <v>5.9000000000000057</v>
      </c>
      <c r="K45" s="7">
        <f t="shared" si="24"/>
        <v>-11.799999999999997</v>
      </c>
      <c r="L45" s="7">
        <f t="shared" si="24"/>
        <v>-17</v>
      </c>
      <c r="M45" s="7">
        <f t="shared" si="24"/>
        <v>4</v>
      </c>
      <c r="N45" s="7">
        <f t="shared" si="24"/>
        <v>31</v>
      </c>
      <c r="O45" s="7">
        <f t="shared" si="24"/>
        <v>0</v>
      </c>
      <c r="P45" s="7">
        <f t="shared" ref="P45" si="25">P27</f>
        <v>0</v>
      </c>
      <c r="Q45" s="7">
        <v>-12.9</v>
      </c>
      <c r="R45" s="7">
        <v>-5.2</v>
      </c>
      <c r="S45" s="4"/>
      <c r="T45" s="4"/>
      <c r="U45" s="7">
        <f t="shared" ref="U45:V45" si="26">U27</f>
        <v>-33.500000000000057</v>
      </c>
      <c r="V45" s="7">
        <f t="shared" si="26"/>
        <v>6.1999999999999886</v>
      </c>
      <c r="W45" s="7">
        <v>-18</v>
      </c>
    </row>
    <row r="46" spans="2:23" x14ac:dyDescent="0.25">
      <c r="B46" t="s">
        <v>15</v>
      </c>
      <c r="C46" s="4"/>
      <c r="D46" s="4"/>
      <c r="E46" s="4"/>
      <c r="F46" s="4"/>
      <c r="G46" s="7">
        <f>G33</f>
        <v>0</v>
      </c>
      <c r="H46" s="7">
        <f t="shared" ref="H46:O46" si="27">H33</f>
        <v>0</v>
      </c>
      <c r="I46" s="7">
        <f t="shared" si="27"/>
        <v>0</v>
      </c>
      <c r="J46" s="7">
        <f t="shared" si="27"/>
        <v>-11.9</v>
      </c>
      <c r="K46" s="7">
        <f t="shared" si="27"/>
        <v>0</v>
      </c>
      <c r="L46" s="7">
        <f t="shared" si="27"/>
        <v>0</v>
      </c>
      <c r="M46" s="7">
        <f t="shared" si="27"/>
        <v>-9.1999999999999993</v>
      </c>
      <c r="N46" s="7">
        <f t="shared" si="27"/>
        <v>0</v>
      </c>
      <c r="O46" s="7">
        <f t="shared" si="27"/>
        <v>0</v>
      </c>
      <c r="P46" s="7">
        <f t="shared" ref="P46" si="28">P33</f>
        <v>0</v>
      </c>
      <c r="Q46" s="7">
        <v>0</v>
      </c>
      <c r="R46" s="7">
        <v>0</v>
      </c>
      <c r="S46" s="7"/>
      <c r="T46" s="4"/>
      <c r="U46" s="7">
        <f t="shared" ref="U46:V46" si="29">U33</f>
        <v>-11.9</v>
      </c>
      <c r="V46" s="7">
        <f t="shared" si="29"/>
        <v>-9.1999999999999993</v>
      </c>
      <c r="W46" s="7">
        <v>0</v>
      </c>
    </row>
    <row r="47" spans="2:23" x14ac:dyDescent="0.25">
      <c r="B47" t="s">
        <v>33</v>
      </c>
      <c r="G47" s="7">
        <v>-24.3</v>
      </c>
      <c r="H47" s="7">
        <v>-27.3</v>
      </c>
      <c r="I47" s="7">
        <v>-27.7</v>
      </c>
      <c r="J47" s="7">
        <v>-27.6</v>
      </c>
      <c r="K47" s="7">
        <v>-26.7</v>
      </c>
      <c r="L47" s="7">
        <v>-34.299999999999997</v>
      </c>
      <c r="M47" s="7">
        <v>-35.6</v>
      </c>
      <c r="N47" s="7">
        <v>-27.4</v>
      </c>
      <c r="O47" s="7">
        <v>-33.299999999999997</v>
      </c>
      <c r="P47" s="7">
        <v>-30.928000000000001</v>
      </c>
      <c r="Q47" s="7">
        <v>-32.1</v>
      </c>
      <c r="R47" s="7">
        <v>-37.700000000000003</v>
      </c>
      <c r="T47" s="4"/>
      <c r="U47" s="7">
        <f>SUM(G47:J47)</f>
        <v>-106.9</v>
      </c>
      <c r="V47" s="7">
        <f>SUM(K47:N47)</f>
        <v>-124</v>
      </c>
      <c r="W47" s="7">
        <v>-134</v>
      </c>
    </row>
    <row r="48" spans="2:23" x14ac:dyDescent="0.25">
      <c r="B48" s="3" t="s">
        <v>35</v>
      </c>
      <c r="G48" s="6">
        <f>G44-G45-G46-G47</f>
        <v>75.5</v>
      </c>
      <c r="H48" s="6">
        <f t="shared" ref="H48:O48" si="30">H44-H45-H46-H47</f>
        <v>70.3</v>
      </c>
      <c r="I48" s="6">
        <f t="shared" si="30"/>
        <v>66.900000000000006</v>
      </c>
      <c r="J48" s="6">
        <f t="shared" si="30"/>
        <v>64.699999999999989</v>
      </c>
      <c r="K48" s="6">
        <f t="shared" si="30"/>
        <v>58.8</v>
      </c>
      <c r="L48" s="6">
        <f t="shared" si="30"/>
        <v>91.1</v>
      </c>
      <c r="M48" s="6">
        <f t="shared" si="30"/>
        <v>90.800000000000011</v>
      </c>
      <c r="N48" s="6">
        <f t="shared" si="30"/>
        <v>104.1</v>
      </c>
      <c r="O48" s="6">
        <f t="shared" si="30"/>
        <v>102.3</v>
      </c>
      <c r="P48" s="6">
        <v>104.09100000000001</v>
      </c>
      <c r="Q48" s="6">
        <v>131.5</v>
      </c>
      <c r="R48" s="6">
        <v>185.7</v>
      </c>
      <c r="U48" s="6">
        <f t="shared" ref="U48" si="31">U44-U45-U46-U47</f>
        <v>277.20000000000005</v>
      </c>
      <c r="V48" s="6">
        <f t="shared" ref="V48" si="32">V44-V45-V46-V47</f>
        <v>344.8</v>
      </c>
      <c r="W48" s="6">
        <v>523.6</v>
      </c>
    </row>
    <row r="50" spans="2:26" x14ac:dyDescent="0.25">
      <c r="B50" s="3" t="s">
        <v>34</v>
      </c>
      <c r="C50" s="3"/>
      <c r="D50" s="3"/>
      <c r="E50" s="3"/>
      <c r="F50" s="3"/>
      <c r="G50" s="15"/>
      <c r="H50" s="15"/>
      <c r="I50" s="15"/>
      <c r="J50" s="15"/>
      <c r="K50" s="6">
        <v>65</v>
      </c>
      <c r="L50" s="6">
        <v>97.3</v>
      </c>
      <c r="M50" s="6">
        <v>95.4</v>
      </c>
      <c r="N50" s="6">
        <v>109.4</v>
      </c>
      <c r="O50" s="6">
        <v>112.2</v>
      </c>
      <c r="P50" s="6">
        <v>114.2</v>
      </c>
      <c r="Q50" s="6">
        <v>147.6</v>
      </c>
      <c r="R50" s="6">
        <v>199.5</v>
      </c>
      <c r="S50" s="6"/>
      <c r="T50" s="6"/>
      <c r="U50" s="6"/>
      <c r="V50" s="6">
        <v>367.1</v>
      </c>
      <c r="W50" s="6">
        <v>573.5</v>
      </c>
      <c r="Y50" s="7"/>
      <c r="Z50" s="4"/>
    </row>
    <row r="51" spans="2:26" x14ac:dyDescent="0.25">
      <c r="B51" t="s">
        <v>46</v>
      </c>
      <c r="G51" s="4"/>
      <c r="H51" s="4"/>
      <c r="I51" s="4"/>
      <c r="J51" s="4"/>
      <c r="K51" s="4">
        <v>-3.8</v>
      </c>
      <c r="L51" s="4">
        <v>-5.2</v>
      </c>
      <c r="M51" s="4">
        <v>-5.5</v>
      </c>
      <c r="N51" s="4">
        <v>-4.8</v>
      </c>
      <c r="O51" s="4">
        <v>-6.6</v>
      </c>
      <c r="P51" s="4">
        <v>-6</v>
      </c>
      <c r="Q51" s="4">
        <v>-5.9</v>
      </c>
      <c r="R51" s="4">
        <v>-2.4</v>
      </c>
      <c r="S51" s="4"/>
      <c r="T51" s="4"/>
      <c r="U51" s="4"/>
      <c r="V51" s="4">
        <v>-19.399999999999999</v>
      </c>
      <c r="W51" s="4">
        <v>-20.8</v>
      </c>
      <c r="Y51" s="7"/>
      <c r="Z51" s="4"/>
    </row>
    <row r="52" spans="2:26" x14ac:dyDescent="0.25">
      <c r="B52" t="s">
        <v>47</v>
      </c>
      <c r="G52" s="4"/>
      <c r="H52" s="4"/>
      <c r="I52" s="4"/>
      <c r="J52" s="4"/>
      <c r="K52" s="4">
        <v>-23.2</v>
      </c>
      <c r="L52" s="4">
        <v>-21.3</v>
      </c>
      <c r="M52" s="4">
        <v>-22.1</v>
      </c>
      <c r="N52" s="4">
        <v>1.5</v>
      </c>
      <c r="O52" s="4">
        <v>-20.6</v>
      </c>
      <c r="P52" s="4">
        <v>-34.700000000000003</v>
      </c>
      <c r="Q52" s="4">
        <v>-8.1</v>
      </c>
      <c r="R52" s="4">
        <v>-54</v>
      </c>
      <c r="S52" s="4"/>
      <c r="T52" s="4"/>
      <c r="U52" s="4"/>
      <c r="V52" s="4">
        <v>-65.099999999999994</v>
      </c>
      <c r="W52" s="4">
        <v>-117.4</v>
      </c>
      <c r="Y52" s="7"/>
      <c r="Z52" s="4"/>
    </row>
    <row r="53" spans="2:26" x14ac:dyDescent="0.25">
      <c r="B53" t="s">
        <v>2</v>
      </c>
      <c r="G53" s="4"/>
      <c r="H53" s="4"/>
      <c r="I53" s="4"/>
      <c r="J53" s="4"/>
      <c r="K53" s="4">
        <v>-5.6</v>
      </c>
      <c r="L53" s="4">
        <v>-30.6</v>
      </c>
      <c r="M53" s="4">
        <v>1.6</v>
      </c>
      <c r="N53" s="4">
        <v>-24.4</v>
      </c>
      <c r="O53" s="4">
        <v>0.8</v>
      </c>
      <c r="P53" s="4">
        <v>0.5</v>
      </c>
      <c r="Q53" s="4">
        <v>10.3</v>
      </c>
      <c r="R53" s="4">
        <v>6.5</v>
      </c>
      <c r="S53" s="4"/>
      <c r="T53" s="4"/>
      <c r="U53" s="4"/>
      <c r="V53" s="4">
        <v>-59</v>
      </c>
      <c r="W53" s="4">
        <v>18.2</v>
      </c>
      <c r="Y53" s="7"/>
      <c r="Z53" s="4"/>
    </row>
    <row r="54" spans="2:26" x14ac:dyDescent="0.25">
      <c r="B54" s="3" t="s">
        <v>48</v>
      </c>
      <c r="G54" s="15"/>
      <c r="H54" s="15"/>
      <c r="I54" s="15"/>
      <c r="J54" s="15"/>
      <c r="K54" s="6">
        <v>32.5</v>
      </c>
      <c r="L54" s="6">
        <v>40.200000000000003</v>
      </c>
      <c r="M54" s="6">
        <v>69.3</v>
      </c>
      <c r="N54" s="6">
        <v>81.7</v>
      </c>
      <c r="O54" s="6">
        <v>85.9</v>
      </c>
      <c r="P54" s="6">
        <v>74</v>
      </c>
      <c r="Q54" s="6">
        <v>144</v>
      </c>
      <c r="R54" s="6">
        <v>149.69999999999999</v>
      </c>
      <c r="S54" s="6"/>
      <c r="T54" s="6"/>
      <c r="U54" s="6"/>
      <c r="V54" s="6">
        <v>223.6</v>
      </c>
      <c r="W54" s="6">
        <v>453.5</v>
      </c>
      <c r="Y54" s="7"/>
      <c r="Z54" s="4"/>
    </row>
    <row r="56" spans="2:26" x14ac:dyDescent="0.25">
      <c r="B56" t="s">
        <v>42</v>
      </c>
      <c r="G56" s="4">
        <v>317.05</v>
      </c>
      <c r="H56" s="4">
        <v>344.9</v>
      </c>
      <c r="I56" s="4">
        <v>359.35</v>
      </c>
      <c r="J56" s="4">
        <v>351.15</v>
      </c>
      <c r="K56" s="4">
        <v>357.25</v>
      </c>
      <c r="L56" s="4">
        <v>379.9</v>
      </c>
      <c r="M56" s="4">
        <v>392.6</v>
      </c>
      <c r="N56" s="4">
        <v>390.8</v>
      </c>
      <c r="O56" s="4">
        <v>405.3</v>
      </c>
      <c r="P56" s="4">
        <v>431.25</v>
      </c>
      <c r="Q56" s="4">
        <v>454</v>
      </c>
      <c r="R56" s="4">
        <v>517</v>
      </c>
    </row>
    <row r="57" spans="2:26" x14ac:dyDescent="0.25">
      <c r="B57" t="s">
        <v>43</v>
      </c>
      <c r="G57" s="4">
        <v>48.9</v>
      </c>
      <c r="H57" s="4">
        <v>46.699999999999996</v>
      </c>
      <c r="I57" s="4">
        <v>52.75</v>
      </c>
      <c r="J57" s="4">
        <v>60.6</v>
      </c>
      <c r="K57" s="4">
        <v>62.45</v>
      </c>
      <c r="L57" s="4">
        <v>61.4</v>
      </c>
      <c r="M57" s="4">
        <v>68.849999999999994</v>
      </c>
      <c r="N57" s="4">
        <v>76.814999999999998</v>
      </c>
      <c r="O57" s="4">
        <v>90.814999999999998</v>
      </c>
      <c r="P57" s="4">
        <v>110.4</v>
      </c>
      <c r="Q57" s="4">
        <f>+Q58-Q56</f>
        <v>119</v>
      </c>
      <c r="R57" s="4">
        <v>137</v>
      </c>
    </row>
    <row r="58" spans="2:26" x14ac:dyDescent="0.25">
      <c r="B58" s="3" t="s">
        <v>1</v>
      </c>
      <c r="G58" s="15">
        <f>G56+G57</f>
        <v>365.95</v>
      </c>
      <c r="H58" s="15">
        <f t="shared" ref="H58:P58" si="33">H56+H57</f>
        <v>391.59999999999997</v>
      </c>
      <c r="I58" s="15">
        <f t="shared" si="33"/>
        <v>412.1</v>
      </c>
      <c r="J58" s="15">
        <f t="shared" si="33"/>
        <v>411.75</v>
      </c>
      <c r="K58" s="15">
        <f t="shared" si="33"/>
        <v>419.7</v>
      </c>
      <c r="L58" s="15">
        <f t="shared" si="33"/>
        <v>441.29999999999995</v>
      </c>
      <c r="M58" s="15">
        <f t="shared" si="33"/>
        <v>461.45000000000005</v>
      </c>
      <c r="N58" s="15">
        <f t="shared" si="33"/>
        <v>467.61500000000001</v>
      </c>
      <c r="O58" s="15">
        <f t="shared" si="33"/>
        <v>496.11500000000001</v>
      </c>
      <c r="P58" s="15">
        <f t="shared" si="33"/>
        <v>541.65</v>
      </c>
      <c r="Q58" s="15">
        <v>573</v>
      </c>
      <c r="R58" s="15">
        <v>654</v>
      </c>
    </row>
    <row r="60" spans="2:26" x14ac:dyDescent="0.25"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2:26" x14ac:dyDescent="0.25"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2:26" x14ac:dyDescent="0.25">
      <c r="B62" s="3" t="s">
        <v>37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2:26" x14ac:dyDescent="0.25">
      <c r="B63" t="s">
        <v>38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2:26" x14ac:dyDescent="0.25">
      <c r="B64" s="12" t="s">
        <v>39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2:2" x14ac:dyDescent="0.25">
      <c r="B65" s="13" t="s">
        <v>40</v>
      </c>
    </row>
  </sheetData>
  <hyperlinks>
    <hyperlink ref="B65" r:id="rId1" xr:uid="{8B302222-6422-4E6C-9E47-84020BDCC710}"/>
  </hyperlinks>
  <pageMargins left="0.7" right="0.7" top="0.75" bottom="0.75" header="0.3" footer="0.3"/>
  <pageSetup paperSize="9" orientation="portrait" r:id="rId2"/>
  <ignoredErrors>
    <ignoredError sqref="U47:V47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d7155cc6613193106a38e55a2661f291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targetNamespace="http://schemas.microsoft.com/office/2006/metadata/properties" ma:root="true" ma:fieldsID="c6f57f106465f943e8e38ef4669562f0" ns1:_="" ns2:_="" ns3:_="" ns4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77DB3D-DBA4-48E7-8C11-0997A416B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BD1BC7-3A3C-4B4E-A3D0-BE5F211946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E5AEB-27FD-47F1-8ADD-16BFA880DC9A}">
  <ds:schemaRefs>
    <ds:schemaRef ds:uri="http://schemas.microsoft.com/sharepoint/v3"/>
    <ds:schemaRef ds:uri="http://schemas.microsoft.com/office/2006/metadata/properties"/>
    <ds:schemaRef ds:uri="f80fdb8b-13ef-4f7f-904d-31500032c0f3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fedaf683-66b1-42f6-80c5-50b05cb709f8"/>
    <ds:schemaRef ds:uri="http://schemas.microsoft.com/office/infopath/2007/PartnerControls"/>
    <ds:schemaRef ds:uri="http://schemas.openxmlformats.org/package/2006/metadata/core-properties"/>
    <ds:schemaRef ds:uri="F80FDB8B-13EF-4F7F-904D-31500032C0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2018-06-13T09:41:32Z</dcterms:created>
  <dcterms:modified xsi:type="dcterms:W3CDTF">2020-02-19T22:39:38Z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</Properties>
</file>